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d\Desktop\2014 2015 2016 2017\Budget\"/>
    </mc:Choice>
  </mc:AlternateContent>
  <bookViews>
    <workbookView xWindow="0" yWindow="0" windowWidth="20490" windowHeight="7995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6" i="1"/>
  <c r="E38" i="1"/>
  <c r="E29" i="1"/>
  <c r="B47" i="1" l="1"/>
  <c r="B40" i="1"/>
  <c r="B35" i="1"/>
  <c r="B18" i="1"/>
  <c r="B11" i="1"/>
  <c r="B10" i="1"/>
  <c r="B9" i="1"/>
  <c r="D36" i="1" l="1"/>
  <c r="E43" i="1"/>
  <c r="H47" i="1" l="1"/>
  <c r="H45" i="1"/>
  <c r="H42" i="1"/>
  <c r="H41" i="1"/>
  <c r="H40" i="1"/>
  <c r="H37" i="1"/>
  <c r="H35" i="1"/>
  <c r="H34" i="1"/>
  <c r="H33" i="1"/>
  <c r="H32" i="1"/>
  <c r="H31" i="1"/>
  <c r="G45" i="1"/>
  <c r="G44" i="1"/>
  <c r="H44" i="1" s="1"/>
  <c r="G43" i="1"/>
  <c r="H43" i="1" s="1"/>
  <c r="G42" i="1"/>
  <c r="G41" i="1"/>
  <c r="G40" i="1"/>
  <c r="G37" i="1"/>
  <c r="G36" i="1"/>
  <c r="H36" i="1" s="1"/>
  <c r="G35" i="1"/>
  <c r="G34" i="1"/>
  <c r="G33" i="1"/>
  <c r="G32" i="1"/>
  <c r="G31" i="1"/>
  <c r="G28" i="1"/>
  <c r="G27" i="1"/>
  <c r="H27" i="1" s="1"/>
  <c r="G26" i="1"/>
  <c r="H26" i="1" s="1"/>
  <c r="G25" i="1"/>
  <c r="H25" i="1" s="1"/>
  <c r="G24" i="1"/>
  <c r="G23" i="1"/>
  <c r="H23" i="1" s="1"/>
  <c r="G22" i="1"/>
  <c r="G21" i="1"/>
  <c r="H21" i="1" s="1"/>
  <c r="G20" i="1"/>
  <c r="G19" i="1"/>
  <c r="G18" i="1"/>
  <c r="H28" i="1"/>
  <c r="H24" i="1"/>
  <c r="H20" i="1"/>
  <c r="H19" i="1"/>
  <c r="H18" i="1"/>
  <c r="H14" i="1"/>
  <c r="H13" i="1"/>
  <c r="H11" i="1"/>
  <c r="H10" i="1"/>
  <c r="H9" i="1"/>
  <c r="H8" i="1"/>
  <c r="H6" i="1"/>
  <c r="H5" i="1"/>
  <c r="G13" i="1"/>
  <c r="G12" i="1"/>
  <c r="G11" i="1"/>
  <c r="G10" i="1"/>
  <c r="G9" i="1"/>
  <c r="G8" i="1"/>
  <c r="G14" i="1"/>
  <c r="G7" i="1"/>
  <c r="G6" i="1"/>
  <c r="G5" i="1"/>
  <c r="G4" i="1"/>
  <c r="H4" i="1" s="1"/>
  <c r="F47" i="1"/>
  <c r="G46" i="1"/>
  <c r="G47" i="1"/>
  <c r="F45" i="1"/>
  <c r="F44" i="1"/>
  <c r="F43" i="1"/>
  <c r="F42" i="1"/>
  <c r="F41" i="1"/>
  <c r="F40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8" i="1"/>
  <c r="F12" i="1"/>
  <c r="G29" i="1"/>
  <c r="E15" i="1"/>
  <c r="G15" i="1" s="1"/>
  <c r="F14" i="1"/>
  <c r="F13" i="1"/>
  <c r="F11" i="1"/>
  <c r="F10" i="1"/>
  <c r="F9" i="1"/>
  <c r="F8" i="1"/>
  <c r="F7" i="1"/>
  <c r="F6" i="1"/>
  <c r="F5" i="1"/>
  <c r="F4" i="1"/>
  <c r="D54" i="1"/>
  <c r="C54" i="1"/>
  <c r="D33" i="1" l="1"/>
  <c r="C33" i="1"/>
  <c r="D46" i="1"/>
  <c r="D38" i="1"/>
  <c r="D29" i="1"/>
  <c r="C44" i="1"/>
  <c r="C4" i="1"/>
  <c r="C47" i="1"/>
  <c r="D40" i="1"/>
  <c r="D21" i="1"/>
  <c r="D15" i="1"/>
  <c r="D49" i="1" l="1"/>
  <c r="G38" i="1"/>
  <c r="C46" i="1"/>
  <c r="C38" i="1"/>
  <c r="C29" i="1"/>
  <c r="C15" i="1"/>
  <c r="B46" i="1"/>
  <c r="B38" i="1"/>
  <c r="B29" i="1"/>
  <c r="B15" i="1"/>
  <c r="H15" i="1" s="1"/>
  <c r="H46" i="1" l="1"/>
  <c r="F46" i="1"/>
  <c r="B49" i="1"/>
  <c r="H29" i="1"/>
  <c r="F29" i="1"/>
  <c r="H38" i="1"/>
  <c r="F38" i="1"/>
  <c r="C49" i="1"/>
</calcChain>
</file>

<file path=xl/sharedStrings.xml><?xml version="1.0" encoding="utf-8"?>
<sst xmlns="http://schemas.openxmlformats.org/spreadsheetml/2006/main" count="65" uniqueCount="59">
  <si>
    <t>INCOME</t>
  </si>
  <si>
    <t>Ad Valorem Taxes</t>
  </si>
  <si>
    <t>Personal Taxes</t>
  </si>
  <si>
    <t>Franchise Taxes</t>
  </si>
  <si>
    <t>Rental Income</t>
  </si>
  <si>
    <t>Sales &amp; Use Taxes</t>
  </si>
  <si>
    <t>Other Income</t>
  </si>
  <si>
    <t xml:space="preserve">Fund Balance Appropriated - </t>
  </si>
  <si>
    <t>General</t>
  </si>
  <si>
    <t>Misc</t>
  </si>
  <si>
    <t>Repairs</t>
  </si>
  <si>
    <t>Sidewalk Fund</t>
  </si>
  <si>
    <t>Total Projected Income</t>
  </si>
  <si>
    <t>EXPENSES</t>
  </si>
  <si>
    <t>Government</t>
  </si>
  <si>
    <t>Administration</t>
  </si>
  <si>
    <t>Advertising/Legal Notice</t>
  </si>
  <si>
    <t>Attorney Fees</t>
  </si>
  <si>
    <t>Audit &amp; Accnting Svcs</t>
  </si>
  <si>
    <t>Bonding Fees</t>
  </si>
  <si>
    <t>Council Stipends</t>
  </si>
  <si>
    <t>Co. Interlocal Agr. Chrg</t>
  </si>
  <si>
    <t xml:space="preserve">Election </t>
  </si>
  <si>
    <t>Liability Insurance</t>
  </si>
  <si>
    <t>Membership Dues</t>
  </si>
  <si>
    <t>Plan/Train/Travel:</t>
  </si>
  <si>
    <t>Total</t>
  </si>
  <si>
    <t>Residential Svcs</t>
  </si>
  <si>
    <t>Law Enforcement</t>
  </si>
  <si>
    <t>Street Lights</t>
  </si>
  <si>
    <t>Webster Cemetery</t>
  </si>
  <si>
    <t>Town Hall</t>
  </si>
  <si>
    <t>Repair Fund</t>
  </si>
  <si>
    <t>Office Expenses:</t>
  </si>
  <si>
    <t>Utilities:</t>
  </si>
  <si>
    <t>Electric: Apartment</t>
  </si>
  <si>
    <t>Web Page</t>
  </si>
  <si>
    <t>Miscellaneous</t>
  </si>
  <si>
    <t>Total Projected Expenses</t>
  </si>
  <si>
    <t>Town of Webster Budget FY 2017 - 2018</t>
  </si>
  <si>
    <t>Approved</t>
  </si>
  <si>
    <t>Budget Amount</t>
  </si>
  <si>
    <t>Total Projected Government Expenses:</t>
  </si>
  <si>
    <t>Fire Protection - Sylva FD</t>
  </si>
  <si>
    <t>Landscaping/Sidewalk Cleaning</t>
  </si>
  <si>
    <t>Rescue Squad - Jackson</t>
  </si>
  <si>
    <t>Total Projected Residential Expenses:</t>
  </si>
  <si>
    <t>Total Projected Town Hall Expenses:</t>
  </si>
  <si>
    <t>Checking Account Balance:</t>
  </si>
  <si>
    <t>1-Year CD Balance:</t>
  </si>
  <si>
    <t>4-Year CD Balance:</t>
  </si>
  <si>
    <t>July</t>
  </si>
  <si>
    <t>August</t>
  </si>
  <si>
    <t>Total Town Fund:</t>
  </si>
  <si>
    <t>Budget Remaining:</t>
  </si>
  <si>
    <t>September</t>
  </si>
  <si>
    <t>YTD</t>
  </si>
  <si>
    <t>% YTD</t>
  </si>
  <si>
    <t>Actual: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</si>
</sst>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Garamond"/>
      <family val="1"/>
    </font>
    <font>
      <sz val="12"/>
      <name val="Garamond"/>
      <family val="1"/>
    </font>
    <font>
      <b/>
      <i/>
      <sz val="8"/>
      <name val="Garamond"/>
      <family val="1"/>
    </font>
    <font>
      <b/>
      <sz val="12"/>
      <name val="Garamond"/>
      <family val="1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Garamond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164" fontId="0" fillId="0" borderId="1" xfId="1" applyNumberFormat="1" applyFont="1" applyBorder="1"/>
    <xf numFmtId="44" fontId="0" fillId="0" borderId="1" xfId="1" applyFont="1" applyBorder="1"/>
    <xf numFmtId="164" fontId="9" fillId="2" borderId="1" xfId="1" applyNumberFormat="1" applyFont="1" applyFill="1" applyBorder="1"/>
    <xf numFmtId="0" fontId="0" fillId="0" borderId="1" xfId="0" applyBorder="1"/>
    <xf numFmtId="164" fontId="0" fillId="4" borderId="1" xfId="0" applyNumberFormat="1" applyFill="1" applyBorder="1"/>
    <xf numFmtId="164" fontId="0" fillId="0" borderId="1" xfId="0" applyNumberFormat="1" applyBorder="1"/>
    <xf numFmtId="0" fontId="5" fillId="0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164" fontId="9" fillId="5" borderId="1" xfId="0" applyNumberFormat="1" applyFont="1" applyFill="1" applyBorder="1"/>
    <xf numFmtId="0" fontId="8" fillId="3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44" fontId="0" fillId="0" borderId="0" xfId="1" applyFont="1"/>
    <xf numFmtId="44" fontId="0" fillId="0" borderId="5" xfId="1" applyFont="1" applyBorder="1"/>
    <xf numFmtId="0" fontId="7" fillId="0" borderId="0" xfId="0" applyFont="1" applyAlignment="1">
      <alignment horizontal="center"/>
    </xf>
    <xf numFmtId="0" fontId="0" fillId="6" borderId="1" xfId="0" applyFill="1" applyBorder="1" applyAlignment="1">
      <alignment wrapText="1"/>
    </xf>
    <xf numFmtId="17" fontId="0" fillId="6" borderId="1" xfId="0" applyNumberFormat="1" applyFill="1" applyBorder="1"/>
    <xf numFmtId="44" fontId="0" fillId="6" borderId="1" xfId="1" applyFont="1" applyFill="1" applyBorder="1"/>
    <xf numFmtId="44" fontId="0" fillId="6" borderId="5" xfId="1" applyFont="1" applyFill="1" applyBorder="1"/>
    <xf numFmtId="0" fontId="0" fillId="6" borderId="1" xfId="0" applyFill="1" applyBorder="1"/>
    <xf numFmtId="0" fontId="0" fillId="0" borderId="5" xfId="0" applyBorder="1"/>
    <xf numFmtId="0" fontId="0" fillId="0" borderId="1" xfId="0" applyFill="1" applyBorder="1"/>
    <xf numFmtId="44" fontId="0" fillId="0" borderId="1" xfId="0" applyNumberFormat="1" applyBorder="1"/>
    <xf numFmtId="0" fontId="7" fillId="0" borderId="1" xfId="0" applyFont="1" applyBorder="1" applyAlignment="1">
      <alignment horizontal="center"/>
    </xf>
    <xf numFmtId="0" fontId="0" fillId="0" borderId="1" xfId="0" applyFont="1" applyBorder="1"/>
    <xf numFmtId="44" fontId="0" fillId="7" borderId="1" xfId="1" applyFont="1" applyFill="1" applyBorder="1"/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44" fontId="0" fillId="6" borderId="1" xfId="0" applyNumberFormat="1" applyFill="1" applyBorder="1"/>
    <xf numFmtId="9" fontId="0" fillId="6" borderId="1" xfId="2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 wrapText="1"/>
    </xf>
    <xf numFmtId="44" fontId="9" fillId="6" borderId="1" xfId="0" applyNumberFormat="1" applyFont="1" applyFill="1" applyBorder="1"/>
    <xf numFmtId="44" fontId="9" fillId="6" borderId="5" xfId="0" applyNumberFormat="1" applyFont="1" applyFill="1" applyBorder="1"/>
    <xf numFmtId="0" fontId="0" fillId="6" borderId="1" xfId="0" applyFill="1" applyBorder="1" applyAlignment="1">
      <alignment horizontal="center"/>
    </xf>
    <xf numFmtId="44" fontId="7" fillId="0" borderId="1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1304925</xdr:colOff>
      <xdr:row>0</xdr:row>
      <xdr:rowOff>642761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5FE064-C748-4219-B8FF-905AC695E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04925" cy="642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topLeftCell="A34" zoomScaleNormal="100" workbookViewId="0">
      <selection activeCell="J47" sqref="J47"/>
    </sheetView>
  </sheetViews>
  <sheetFormatPr defaultRowHeight="15" x14ac:dyDescent="0.25"/>
  <cols>
    <col min="1" max="1" width="28" customWidth="1"/>
    <col min="2" max="4" width="12.5703125" bestFit="1" customWidth="1"/>
    <col min="5" max="5" width="11" bestFit="1" customWidth="1"/>
    <col min="6" max="7" width="11.28515625" customWidth="1"/>
    <col min="8" max="8" width="9.140625" style="36"/>
  </cols>
  <sheetData>
    <row r="1" spans="1:8" ht="54.75" customHeight="1" x14ac:dyDescent="0.3">
      <c r="B1" s="1" t="s">
        <v>39</v>
      </c>
      <c r="H1" s="21" t="s">
        <v>40</v>
      </c>
    </row>
    <row r="3" spans="1:8" ht="30" x14ac:dyDescent="0.25">
      <c r="A3" s="11" t="s">
        <v>0</v>
      </c>
      <c r="B3" s="22" t="s">
        <v>41</v>
      </c>
      <c r="C3" s="23">
        <v>42917</v>
      </c>
      <c r="D3" s="23">
        <v>42948</v>
      </c>
      <c r="E3" s="23">
        <v>42979</v>
      </c>
      <c r="F3" s="22" t="s">
        <v>54</v>
      </c>
      <c r="G3" s="33" t="s">
        <v>56</v>
      </c>
      <c r="H3" s="33" t="s">
        <v>57</v>
      </c>
    </row>
    <row r="4" spans="1:8" ht="15.75" x14ac:dyDescent="0.25">
      <c r="A4" s="13" t="s">
        <v>1</v>
      </c>
      <c r="B4" s="2">
        <v>23000</v>
      </c>
      <c r="C4" s="3">
        <f>126.08</f>
        <v>126.08</v>
      </c>
      <c r="D4" s="3">
        <v>173.64</v>
      </c>
      <c r="E4" s="5">
        <v>6807.23</v>
      </c>
      <c r="F4" s="29">
        <f>B4-C4-D4-E4</f>
        <v>15893.05</v>
      </c>
      <c r="G4" s="29">
        <f t="shared" ref="G4:G15" si="0">C4+D4+E4</f>
        <v>7106.95</v>
      </c>
      <c r="H4" s="35">
        <f>G4/B4</f>
        <v>0.30899782608695653</v>
      </c>
    </row>
    <row r="5" spans="1:8" ht="15.75" x14ac:dyDescent="0.25">
      <c r="A5" s="13" t="s">
        <v>2</v>
      </c>
      <c r="B5" s="2">
        <v>4000</v>
      </c>
      <c r="C5" s="3">
        <v>186.45</v>
      </c>
      <c r="D5" s="3"/>
      <c r="E5" s="5"/>
      <c r="F5" s="29">
        <f t="shared" ref="F5:F14" si="1">B5-C5-D5-E5</f>
        <v>3813.55</v>
      </c>
      <c r="G5" s="29">
        <f t="shared" si="0"/>
        <v>186.45</v>
      </c>
      <c r="H5" s="35">
        <f>G5/B5</f>
        <v>4.6612499999999994E-2</v>
      </c>
    </row>
    <row r="6" spans="1:8" ht="15.75" x14ac:dyDescent="0.25">
      <c r="A6" s="13" t="s">
        <v>3</v>
      </c>
      <c r="B6" s="2">
        <v>27500</v>
      </c>
      <c r="C6" s="3"/>
      <c r="D6" s="3"/>
      <c r="E6" s="5"/>
      <c r="F6" s="29">
        <f t="shared" si="1"/>
        <v>27500</v>
      </c>
      <c r="G6" s="29">
        <f t="shared" si="0"/>
        <v>0</v>
      </c>
      <c r="H6" s="35">
        <f>G6/B6</f>
        <v>0</v>
      </c>
    </row>
    <row r="7" spans="1:8" ht="15.75" x14ac:dyDescent="0.25">
      <c r="A7" s="13" t="s">
        <v>7</v>
      </c>
      <c r="B7" s="2"/>
      <c r="C7" s="3"/>
      <c r="D7" s="3"/>
      <c r="E7" s="5"/>
      <c r="F7" s="29">
        <f t="shared" si="1"/>
        <v>0</v>
      </c>
      <c r="G7" s="29">
        <f t="shared" si="0"/>
        <v>0</v>
      </c>
      <c r="H7" s="35"/>
    </row>
    <row r="8" spans="1:8" ht="15.75" x14ac:dyDescent="0.25">
      <c r="A8" s="14" t="s">
        <v>8</v>
      </c>
      <c r="B8" s="2">
        <v>12000</v>
      </c>
      <c r="C8" s="3"/>
      <c r="D8" s="3"/>
      <c r="E8" s="5"/>
      <c r="F8" s="29">
        <f t="shared" si="1"/>
        <v>12000</v>
      </c>
      <c r="G8" s="29">
        <f t="shared" si="0"/>
        <v>0</v>
      </c>
      <c r="H8" s="35">
        <f>G8/B8</f>
        <v>0</v>
      </c>
    </row>
    <row r="9" spans="1:8" ht="15.75" x14ac:dyDescent="0.25">
      <c r="A9" s="14" t="s">
        <v>9</v>
      </c>
      <c r="B9" s="2">
        <f>5000+2100</f>
        <v>7100</v>
      </c>
      <c r="C9" s="3"/>
      <c r="D9" s="3"/>
      <c r="E9" s="5"/>
      <c r="F9" s="29">
        <f t="shared" si="1"/>
        <v>7100</v>
      </c>
      <c r="G9" s="29">
        <f t="shared" si="0"/>
        <v>0</v>
      </c>
      <c r="H9" s="35">
        <f>G9/B9</f>
        <v>0</v>
      </c>
    </row>
    <row r="10" spans="1:8" ht="15.75" x14ac:dyDescent="0.25">
      <c r="A10" s="14" t="s">
        <v>10</v>
      </c>
      <c r="B10" s="2">
        <f>2000+1000</f>
        <v>3000</v>
      </c>
      <c r="C10" s="3"/>
      <c r="D10" s="3"/>
      <c r="E10" s="5"/>
      <c r="F10" s="29">
        <f t="shared" si="1"/>
        <v>3000</v>
      </c>
      <c r="G10" s="29">
        <f t="shared" si="0"/>
        <v>0</v>
      </c>
      <c r="H10" s="35">
        <f>G10/B10</f>
        <v>0</v>
      </c>
    </row>
    <row r="11" spans="1:8" ht="15.75" x14ac:dyDescent="0.25">
      <c r="A11" s="14" t="s">
        <v>11</v>
      </c>
      <c r="B11" s="2">
        <f>4000+1000</f>
        <v>5000</v>
      </c>
      <c r="C11" s="3"/>
      <c r="D11" s="3"/>
      <c r="E11" s="5"/>
      <c r="F11" s="29">
        <f t="shared" si="1"/>
        <v>5000</v>
      </c>
      <c r="G11" s="29">
        <f t="shared" si="0"/>
        <v>0</v>
      </c>
      <c r="H11" s="35">
        <f>G11/B11</f>
        <v>0</v>
      </c>
    </row>
    <row r="12" spans="1:8" ht="15.75" x14ac:dyDescent="0.25">
      <c r="A12" s="13" t="s">
        <v>6</v>
      </c>
      <c r="B12" s="2">
        <v>0</v>
      </c>
      <c r="C12" s="3"/>
      <c r="D12" s="3">
        <v>64.64</v>
      </c>
      <c r="E12" s="5"/>
      <c r="F12" s="29">
        <f>C12+D12+E12</f>
        <v>64.64</v>
      </c>
      <c r="G12" s="29">
        <f t="shared" si="0"/>
        <v>64.64</v>
      </c>
      <c r="H12" s="35"/>
    </row>
    <row r="13" spans="1:8" ht="15.75" x14ac:dyDescent="0.25">
      <c r="A13" s="15" t="s">
        <v>4</v>
      </c>
      <c r="B13" s="2">
        <v>8400</v>
      </c>
      <c r="C13" s="3">
        <v>850</v>
      </c>
      <c r="D13" s="3">
        <v>200</v>
      </c>
      <c r="E13" s="5"/>
      <c r="F13" s="29">
        <f t="shared" si="1"/>
        <v>7350</v>
      </c>
      <c r="G13" s="29">
        <f t="shared" si="0"/>
        <v>1050</v>
      </c>
      <c r="H13" s="35">
        <f>G13/B13</f>
        <v>0.125</v>
      </c>
    </row>
    <row r="14" spans="1:8" ht="15.75" x14ac:dyDescent="0.25">
      <c r="A14" s="13" t="s">
        <v>5</v>
      </c>
      <c r="B14" s="2">
        <v>15000</v>
      </c>
      <c r="C14" s="3">
        <v>982.84</v>
      </c>
      <c r="D14" s="3">
        <v>863.71</v>
      </c>
      <c r="E14" s="5"/>
      <c r="F14" s="29">
        <f t="shared" si="1"/>
        <v>13153.45</v>
      </c>
      <c r="G14" s="29">
        <f t="shared" si="0"/>
        <v>1846.5500000000002</v>
      </c>
      <c r="H14" s="35">
        <f>G14/B14</f>
        <v>0.12310333333333334</v>
      </c>
    </row>
    <row r="15" spans="1:8" ht="15.75" x14ac:dyDescent="0.25">
      <c r="A15" s="12" t="s">
        <v>12</v>
      </c>
      <c r="B15" s="4">
        <f>SUM(B4:B14)</f>
        <v>105000</v>
      </c>
      <c r="C15" s="32">
        <f>SUM(C4:C14)</f>
        <v>2145.37</v>
      </c>
      <c r="D15" s="32">
        <f>SUM(D4:D14)</f>
        <v>1301.99</v>
      </c>
      <c r="E15" s="32">
        <f>SUM(E4:E14)</f>
        <v>6807.23</v>
      </c>
      <c r="F15" s="32"/>
      <c r="G15" s="32">
        <f t="shared" si="0"/>
        <v>10254.59</v>
      </c>
      <c r="H15" s="35">
        <f>G15/B15</f>
        <v>9.7662761904761905E-2</v>
      </c>
    </row>
    <row r="16" spans="1:8" ht="30" x14ac:dyDescent="0.25">
      <c r="A16" s="11" t="s">
        <v>13</v>
      </c>
      <c r="B16" s="22" t="s">
        <v>41</v>
      </c>
      <c r="C16" s="23">
        <v>42917</v>
      </c>
      <c r="D16" s="23">
        <v>42948</v>
      </c>
      <c r="E16" s="23">
        <v>42979</v>
      </c>
      <c r="F16" s="22" t="s">
        <v>54</v>
      </c>
      <c r="G16" s="33" t="s">
        <v>56</v>
      </c>
      <c r="H16" s="33" t="s">
        <v>57</v>
      </c>
    </row>
    <row r="17" spans="1:8" ht="15.75" x14ac:dyDescent="0.25">
      <c r="A17" s="16" t="s">
        <v>14</v>
      </c>
      <c r="B17" s="5"/>
      <c r="C17" s="20"/>
      <c r="D17" s="5"/>
      <c r="E17" s="5"/>
      <c r="F17" s="5"/>
      <c r="G17" s="5"/>
      <c r="H17" s="34"/>
    </row>
    <row r="18" spans="1:8" ht="15.75" x14ac:dyDescent="0.25">
      <c r="A18" s="13" t="s">
        <v>15</v>
      </c>
      <c r="B18" s="2">
        <f>6000+1000</f>
        <v>7000</v>
      </c>
      <c r="C18" s="5">
        <v>589.95000000000005</v>
      </c>
      <c r="D18" s="5"/>
      <c r="E18" s="5"/>
      <c r="F18" s="29">
        <f t="shared" ref="F18:F28" si="2">B18-C18-D18-E18</f>
        <v>6410.05</v>
      </c>
      <c r="G18" s="3">
        <f>C18+D18+E18</f>
        <v>589.95000000000005</v>
      </c>
      <c r="H18" s="35">
        <f t="shared" ref="H18:H47" si="3">G18/B18</f>
        <v>8.4278571428571439E-2</v>
      </c>
    </row>
    <row r="19" spans="1:8" ht="15.75" x14ac:dyDescent="0.25">
      <c r="A19" s="13" t="s">
        <v>16</v>
      </c>
      <c r="B19" s="2">
        <v>100</v>
      </c>
      <c r="C19" s="20">
        <v>45.7</v>
      </c>
      <c r="D19" s="5"/>
      <c r="E19" s="5"/>
      <c r="F19" s="29">
        <f t="shared" si="2"/>
        <v>54.3</v>
      </c>
      <c r="G19" s="3">
        <f t="shared" ref="G19:G28" si="4">C19+D19+E19</f>
        <v>45.7</v>
      </c>
      <c r="H19" s="35">
        <f t="shared" si="3"/>
        <v>0.45700000000000002</v>
      </c>
    </row>
    <row r="20" spans="1:8" ht="15.75" x14ac:dyDescent="0.25">
      <c r="A20" s="13" t="s">
        <v>17</v>
      </c>
      <c r="B20" s="2">
        <v>6000</v>
      </c>
      <c r="C20" s="19">
        <v>500</v>
      </c>
      <c r="D20" s="3">
        <v>500</v>
      </c>
      <c r="E20" s="5"/>
      <c r="F20" s="29">
        <f t="shared" si="2"/>
        <v>5000</v>
      </c>
      <c r="G20" s="3">
        <f t="shared" si="4"/>
        <v>1000</v>
      </c>
      <c r="H20" s="35">
        <f t="shared" si="3"/>
        <v>0.16666666666666666</v>
      </c>
    </row>
    <row r="21" spans="1:8" ht="15.75" x14ac:dyDescent="0.25">
      <c r="A21" s="13" t="s">
        <v>18</v>
      </c>
      <c r="B21" s="2">
        <v>5100</v>
      </c>
      <c r="C21" s="20"/>
      <c r="D21" s="3">
        <f>1250+1250</f>
        <v>2500</v>
      </c>
      <c r="E21" s="5"/>
      <c r="F21" s="29">
        <f t="shared" si="2"/>
        <v>2600</v>
      </c>
      <c r="G21" s="3">
        <f t="shared" si="4"/>
        <v>2500</v>
      </c>
      <c r="H21" s="35">
        <f t="shared" si="3"/>
        <v>0.49019607843137253</v>
      </c>
    </row>
    <row r="22" spans="1:8" ht="15.75" x14ac:dyDescent="0.25">
      <c r="A22" s="13" t="s">
        <v>19</v>
      </c>
      <c r="B22" s="2">
        <v>0</v>
      </c>
      <c r="C22" s="20"/>
      <c r="D22" s="3"/>
      <c r="E22" s="5"/>
      <c r="F22" s="29">
        <f t="shared" si="2"/>
        <v>0</v>
      </c>
      <c r="G22" s="3">
        <f t="shared" si="4"/>
        <v>0</v>
      </c>
      <c r="H22" s="35"/>
    </row>
    <row r="23" spans="1:8" ht="15.75" x14ac:dyDescent="0.25">
      <c r="A23" s="13" t="s">
        <v>20</v>
      </c>
      <c r="B23" s="2">
        <v>10500</v>
      </c>
      <c r="C23" s="20">
        <v>995</v>
      </c>
      <c r="D23" s="3"/>
      <c r="E23" s="5"/>
      <c r="F23" s="29">
        <f t="shared" si="2"/>
        <v>9505</v>
      </c>
      <c r="G23" s="3">
        <f t="shared" si="4"/>
        <v>995</v>
      </c>
      <c r="H23" s="35">
        <f t="shared" si="3"/>
        <v>9.4761904761904756E-2</v>
      </c>
    </row>
    <row r="24" spans="1:8" ht="15.75" x14ac:dyDescent="0.25">
      <c r="A24" s="13" t="s">
        <v>21</v>
      </c>
      <c r="B24" s="2">
        <v>1000</v>
      </c>
      <c r="C24" s="20"/>
      <c r="D24" s="3"/>
      <c r="E24" s="5"/>
      <c r="F24" s="29">
        <f t="shared" si="2"/>
        <v>1000</v>
      </c>
      <c r="G24" s="3">
        <f t="shared" si="4"/>
        <v>0</v>
      </c>
      <c r="H24" s="35">
        <f t="shared" si="3"/>
        <v>0</v>
      </c>
    </row>
    <row r="25" spans="1:8" ht="15.75" x14ac:dyDescent="0.25">
      <c r="A25" s="13" t="s">
        <v>22</v>
      </c>
      <c r="B25" s="2">
        <v>2000</v>
      </c>
      <c r="C25" s="20"/>
      <c r="D25" s="3"/>
      <c r="E25" s="5"/>
      <c r="F25" s="29">
        <f t="shared" si="2"/>
        <v>2000</v>
      </c>
      <c r="G25" s="3">
        <f t="shared" si="4"/>
        <v>0</v>
      </c>
      <c r="H25" s="35">
        <f t="shared" si="3"/>
        <v>0</v>
      </c>
    </row>
    <row r="26" spans="1:8" ht="15.75" x14ac:dyDescent="0.25">
      <c r="A26" s="13" t="s">
        <v>23</v>
      </c>
      <c r="B26" s="2">
        <v>1300</v>
      </c>
      <c r="C26" s="20">
        <v>1720.47</v>
      </c>
      <c r="D26" s="3"/>
      <c r="E26" s="5"/>
      <c r="F26" s="29">
        <f t="shared" si="2"/>
        <v>-420.47</v>
      </c>
      <c r="G26" s="3">
        <f t="shared" si="4"/>
        <v>1720.47</v>
      </c>
      <c r="H26" s="35">
        <f t="shared" si="3"/>
        <v>1.3234384615384616</v>
      </c>
    </row>
    <row r="27" spans="1:8" ht="15.75" x14ac:dyDescent="0.25">
      <c r="A27" s="13" t="s">
        <v>24</v>
      </c>
      <c r="B27" s="2">
        <v>1300</v>
      </c>
      <c r="C27" s="20">
        <v>1024</v>
      </c>
      <c r="D27" s="3">
        <v>1024</v>
      </c>
      <c r="E27" s="5"/>
      <c r="F27" s="29">
        <f t="shared" si="2"/>
        <v>-748</v>
      </c>
      <c r="G27" s="3">
        <f t="shared" si="4"/>
        <v>2048</v>
      </c>
      <c r="H27" s="35">
        <f t="shared" si="3"/>
        <v>1.5753846153846154</v>
      </c>
    </row>
    <row r="28" spans="1:8" ht="15.75" x14ac:dyDescent="0.25">
      <c r="A28" s="13" t="s">
        <v>25</v>
      </c>
      <c r="B28" s="2">
        <v>2000</v>
      </c>
      <c r="C28" s="20"/>
      <c r="D28" s="3"/>
      <c r="E28" s="5"/>
      <c r="F28" s="29">
        <f t="shared" si="2"/>
        <v>2000</v>
      </c>
      <c r="G28" s="3">
        <f t="shared" si="4"/>
        <v>0</v>
      </c>
      <c r="H28" s="35">
        <f t="shared" si="3"/>
        <v>0</v>
      </c>
    </row>
    <row r="29" spans="1:8" x14ac:dyDescent="0.25">
      <c r="A29" s="17" t="s">
        <v>42</v>
      </c>
      <c r="B29" s="6">
        <f>SUM(B18:B28)</f>
        <v>36300</v>
      </c>
      <c r="C29" s="25">
        <f>SUM(C18:C28)</f>
        <v>4875.12</v>
      </c>
      <c r="D29" s="24">
        <f>SUM(D18:D28)</f>
        <v>4024</v>
      </c>
      <c r="E29" s="24">
        <f>SUM(E18:E28)</f>
        <v>0</v>
      </c>
      <c r="F29" s="37">
        <f>B29-G29</f>
        <v>27400.880000000001</v>
      </c>
      <c r="G29" s="24">
        <f>C29+D29+E29</f>
        <v>8899.119999999999</v>
      </c>
      <c r="H29" s="38">
        <f t="shared" si="3"/>
        <v>0.2451548209366391</v>
      </c>
    </row>
    <row r="30" spans="1:8" ht="15.75" x14ac:dyDescent="0.25">
      <c r="A30" s="16" t="s">
        <v>27</v>
      </c>
      <c r="B30" s="5"/>
      <c r="C30" s="20"/>
      <c r="D30" s="3"/>
      <c r="E30" s="5"/>
      <c r="F30" s="5"/>
      <c r="G30" s="5"/>
      <c r="H30" s="34"/>
    </row>
    <row r="31" spans="1:8" ht="15.75" x14ac:dyDescent="0.25">
      <c r="A31" s="13" t="s">
        <v>43</v>
      </c>
      <c r="B31" s="7">
        <v>20500</v>
      </c>
      <c r="C31" s="20"/>
      <c r="D31" s="3"/>
      <c r="E31" s="5"/>
      <c r="F31" s="29">
        <f t="shared" ref="F31:F37" si="5">B31-C31-D31-E31</f>
        <v>20500</v>
      </c>
      <c r="G31" s="3">
        <f t="shared" ref="G31:G37" si="6">C31+D31+E31</f>
        <v>0</v>
      </c>
      <c r="H31" s="35">
        <f t="shared" si="3"/>
        <v>0</v>
      </c>
    </row>
    <row r="32" spans="1:8" ht="31.5" x14ac:dyDescent="0.25">
      <c r="A32" s="13" t="s">
        <v>44</v>
      </c>
      <c r="B32" s="7">
        <v>6000</v>
      </c>
      <c r="C32" s="3">
        <v>1425</v>
      </c>
      <c r="D32" s="3">
        <v>675</v>
      </c>
      <c r="E32" s="5"/>
      <c r="F32" s="29">
        <f t="shared" si="5"/>
        <v>3900</v>
      </c>
      <c r="G32" s="3">
        <f t="shared" si="6"/>
        <v>2100</v>
      </c>
      <c r="H32" s="35">
        <f t="shared" si="3"/>
        <v>0.35</v>
      </c>
    </row>
    <row r="33" spans="1:8" ht="15.75" x14ac:dyDescent="0.25">
      <c r="A33" s="13" t="s">
        <v>28</v>
      </c>
      <c r="B33" s="7">
        <v>8000</v>
      </c>
      <c r="C33" s="3">
        <f>300+87.5</f>
        <v>387.5</v>
      </c>
      <c r="D33" s="3">
        <f>300.5+337.5</f>
        <v>638</v>
      </c>
      <c r="E33" s="5"/>
      <c r="F33" s="29">
        <f t="shared" si="5"/>
        <v>6974.5</v>
      </c>
      <c r="G33" s="3">
        <f t="shared" si="6"/>
        <v>1025.5</v>
      </c>
      <c r="H33" s="35">
        <f t="shared" si="3"/>
        <v>0.12818750000000001</v>
      </c>
    </row>
    <row r="34" spans="1:8" ht="15.75" x14ac:dyDescent="0.25">
      <c r="A34" s="13" t="s">
        <v>45</v>
      </c>
      <c r="B34" s="7">
        <v>1000</v>
      </c>
      <c r="C34" s="3"/>
      <c r="D34" s="3"/>
      <c r="E34" s="5"/>
      <c r="F34" s="29">
        <f t="shared" si="5"/>
        <v>1000</v>
      </c>
      <c r="G34" s="3">
        <f t="shared" si="6"/>
        <v>0</v>
      </c>
      <c r="H34" s="35">
        <f t="shared" si="3"/>
        <v>0</v>
      </c>
    </row>
    <row r="35" spans="1:8" ht="15.75" x14ac:dyDescent="0.25">
      <c r="A35" s="13" t="s">
        <v>11</v>
      </c>
      <c r="B35" s="7">
        <f>4000+1000</f>
        <v>5000</v>
      </c>
      <c r="C35" s="3"/>
      <c r="D35" s="5"/>
      <c r="E35" s="5"/>
      <c r="F35" s="29">
        <f t="shared" si="5"/>
        <v>5000</v>
      </c>
      <c r="G35" s="3">
        <f t="shared" si="6"/>
        <v>0</v>
      </c>
      <c r="H35" s="35">
        <f t="shared" si="3"/>
        <v>0</v>
      </c>
    </row>
    <row r="36" spans="1:8" ht="15.75" x14ac:dyDescent="0.25">
      <c r="A36" s="13" t="s">
        <v>29</v>
      </c>
      <c r="B36" s="7">
        <v>5000</v>
      </c>
      <c r="C36" s="3">
        <v>404.22</v>
      </c>
      <c r="D36" s="5">
        <f>371.39+32.72</f>
        <v>404.11</v>
      </c>
      <c r="E36" s="5"/>
      <c r="F36" s="29">
        <f t="shared" si="5"/>
        <v>4191.67</v>
      </c>
      <c r="G36" s="3">
        <f t="shared" si="6"/>
        <v>808.33</v>
      </c>
      <c r="H36" s="35">
        <f t="shared" si="3"/>
        <v>0.161666</v>
      </c>
    </row>
    <row r="37" spans="1:8" ht="15.75" x14ac:dyDescent="0.25">
      <c r="A37" s="13" t="s">
        <v>30</v>
      </c>
      <c r="B37" s="7">
        <v>1000</v>
      </c>
      <c r="C37" s="3"/>
      <c r="D37" s="5"/>
      <c r="E37" s="5"/>
      <c r="F37" s="29">
        <f t="shared" si="5"/>
        <v>1000</v>
      </c>
      <c r="G37" s="3">
        <f t="shared" si="6"/>
        <v>0</v>
      </c>
      <c r="H37" s="35">
        <f t="shared" si="3"/>
        <v>0</v>
      </c>
    </row>
    <row r="38" spans="1:8" x14ac:dyDescent="0.25">
      <c r="A38" s="17" t="s">
        <v>46</v>
      </c>
      <c r="B38" s="6">
        <f>SUM(B31:B37)</f>
        <v>46500</v>
      </c>
      <c r="C38" s="24">
        <f>SUM(C31:C37)</f>
        <v>2216.7200000000003</v>
      </c>
      <c r="D38" s="24">
        <f>SUM(D31:D37)</f>
        <v>1717.1100000000001</v>
      </c>
      <c r="E38" s="24">
        <f>SUM(E31:E37)</f>
        <v>0</v>
      </c>
      <c r="F38" s="37">
        <f>B38-G38</f>
        <v>42566.17</v>
      </c>
      <c r="G38" s="24">
        <f>C38+D38+E38</f>
        <v>3933.8300000000004</v>
      </c>
      <c r="H38" s="38">
        <f t="shared" si="3"/>
        <v>8.4598494623655929E-2</v>
      </c>
    </row>
    <row r="39" spans="1:8" ht="15.75" x14ac:dyDescent="0.25">
      <c r="A39" s="16" t="s">
        <v>31</v>
      </c>
      <c r="B39" s="5"/>
      <c r="C39" s="3"/>
      <c r="D39" s="5"/>
      <c r="E39" s="5"/>
      <c r="F39" s="5"/>
      <c r="G39" s="5"/>
      <c r="H39" s="34"/>
    </row>
    <row r="40" spans="1:8" ht="15.75" x14ac:dyDescent="0.25">
      <c r="A40" s="13" t="s">
        <v>10</v>
      </c>
      <c r="B40" s="7">
        <f>500+1000</f>
        <v>1500</v>
      </c>
      <c r="C40" s="3"/>
      <c r="D40" s="5">
        <f>330+218.06+178.38</f>
        <v>726.43999999999994</v>
      </c>
      <c r="E40" s="5"/>
      <c r="F40" s="29">
        <f t="shared" ref="F40:F45" si="7">B40-C40-D40-E40</f>
        <v>773.56000000000006</v>
      </c>
      <c r="G40" s="3">
        <f t="shared" ref="G40:G45" si="8">C40+D40+E40</f>
        <v>726.43999999999994</v>
      </c>
      <c r="H40" s="35">
        <f t="shared" si="3"/>
        <v>0.4842933333333333</v>
      </c>
    </row>
    <row r="41" spans="1:8" ht="15.75" x14ac:dyDescent="0.25">
      <c r="A41" s="13" t="s">
        <v>32</v>
      </c>
      <c r="B41" s="7">
        <v>5500</v>
      </c>
      <c r="C41" s="3"/>
      <c r="D41" s="5"/>
      <c r="E41" s="5"/>
      <c r="F41" s="29">
        <f t="shared" si="7"/>
        <v>5500</v>
      </c>
      <c r="G41" s="3">
        <f t="shared" si="8"/>
        <v>0</v>
      </c>
      <c r="H41" s="35">
        <f t="shared" si="3"/>
        <v>0</v>
      </c>
    </row>
    <row r="42" spans="1:8" ht="15.75" x14ac:dyDescent="0.25">
      <c r="A42" s="13" t="s">
        <v>33</v>
      </c>
      <c r="B42" s="7">
        <v>1700</v>
      </c>
      <c r="C42" s="3">
        <v>393.88</v>
      </c>
      <c r="D42" s="27">
        <v>98.74</v>
      </c>
      <c r="E42" s="5"/>
      <c r="F42" s="29">
        <f t="shared" si="7"/>
        <v>1207.3799999999999</v>
      </c>
      <c r="G42" s="3">
        <f t="shared" si="8"/>
        <v>492.62</v>
      </c>
      <c r="H42" s="35">
        <f t="shared" si="3"/>
        <v>0.2897764705882353</v>
      </c>
    </row>
    <row r="43" spans="1:8" ht="15.75" x14ac:dyDescent="0.25">
      <c r="A43" s="13" t="s">
        <v>34</v>
      </c>
      <c r="B43" s="7">
        <v>2000</v>
      </c>
      <c r="C43" s="3">
        <v>572.15</v>
      </c>
      <c r="D43" s="27">
        <v>146.16999999999999</v>
      </c>
      <c r="E43" s="3">
        <f>24+13.9</f>
        <v>37.9</v>
      </c>
      <c r="F43" s="29">
        <f t="shared" si="7"/>
        <v>1243.7799999999997</v>
      </c>
      <c r="G43" s="3">
        <f t="shared" si="8"/>
        <v>756.21999999999991</v>
      </c>
      <c r="H43" s="35">
        <f t="shared" si="3"/>
        <v>0.37810999999999995</v>
      </c>
    </row>
    <row r="44" spans="1:8" ht="15.75" x14ac:dyDescent="0.25">
      <c r="A44" s="18" t="s">
        <v>35</v>
      </c>
      <c r="B44" s="7">
        <v>1000</v>
      </c>
      <c r="C44" s="3">
        <f>68.77+53.16</f>
        <v>121.92999999999999</v>
      </c>
      <c r="D44" s="27">
        <v>105.38</v>
      </c>
      <c r="E44" s="3">
        <v>101.93</v>
      </c>
      <c r="F44" s="29">
        <f t="shared" si="7"/>
        <v>670.76</v>
      </c>
      <c r="G44" s="3">
        <f t="shared" si="8"/>
        <v>329.24</v>
      </c>
      <c r="H44" s="35">
        <f t="shared" si="3"/>
        <v>0.32924000000000003</v>
      </c>
    </row>
    <row r="45" spans="1:8" ht="15.75" x14ac:dyDescent="0.25">
      <c r="A45" s="15" t="s">
        <v>36</v>
      </c>
      <c r="B45" s="7">
        <v>500</v>
      </c>
      <c r="C45" s="3">
        <v>198.27</v>
      </c>
      <c r="D45" s="27">
        <v>95.92</v>
      </c>
      <c r="E45" s="5"/>
      <c r="F45" s="29">
        <f t="shared" si="7"/>
        <v>205.81</v>
      </c>
      <c r="G45" s="3">
        <f t="shared" si="8"/>
        <v>294.19</v>
      </c>
      <c r="H45" s="35">
        <f t="shared" si="3"/>
        <v>0.58838000000000001</v>
      </c>
    </row>
    <row r="46" spans="1:8" x14ac:dyDescent="0.25">
      <c r="A46" s="17" t="s">
        <v>47</v>
      </c>
      <c r="B46" s="6">
        <f>SUM(B40:B45)</f>
        <v>12200</v>
      </c>
      <c r="C46" s="24">
        <f>SUM(C40:C45)</f>
        <v>1286.23</v>
      </c>
      <c r="D46" s="24">
        <f>SUM(D40:D45)</f>
        <v>1172.6500000000001</v>
      </c>
      <c r="E46" s="24">
        <f>SUM(E40:E45)</f>
        <v>139.83000000000001</v>
      </c>
      <c r="F46" s="37">
        <f>B46-G46</f>
        <v>9601.2900000000009</v>
      </c>
      <c r="G46" s="24">
        <f>C46+D46+E46</f>
        <v>2598.71</v>
      </c>
      <c r="H46" s="38">
        <f t="shared" si="3"/>
        <v>0.21300901639344264</v>
      </c>
    </row>
    <row r="47" spans="1:8" ht="15.75" x14ac:dyDescent="0.25">
      <c r="A47" s="39" t="s">
        <v>37</v>
      </c>
      <c r="B47" s="6">
        <f>8900+1100</f>
        <v>10000</v>
      </c>
      <c r="C47" s="24">
        <f>100.12+4.82+35+9.16+19.1+49.16+9.42+100+76.52</f>
        <v>403.29999999999995</v>
      </c>
      <c r="D47" s="24">
        <v>24.08</v>
      </c>
      <c r="E47" s="24"/>
      <c r="F47" s="37">
        <f>B47+C47+D47</f>
        <v>10427.379999999999</v>
      </c>
      <c r="G47" s="24">
        <f>C47+D47+E47</f>
        <v>427.37999999999994</v>
      </c>
      <c r="H47" s="38">
        <f t="shared" si="3"/>
        <v>4.2737999999999991E-2</v>
      </c>
    </row>
    <row r="48" spans="1:8" ht="15.75" x14ac:dyDescent="0.25">
      <c r="A48" s="8" t="s">
        <v>26</v>
      </c>
      <c r="B48" s="5"/>
      <c r="C48" s="43" t="s">
        <v>58</v>
      </c>
      <c r="D48" s="27"/>
      <c r="E48" s="5"/>
      <c r="F48" s="5"/>
      <c r="G48" s="5"/>
      <c r="H48" s="34"/>
    </row>
    <row r="49" spans="1:8" ht="15.75" x14ac:dyDescent="0.25">
      <c r="A49" s="9" t="s">
        <v>38</v>
      </c>
      <c r="B49" s="10">
        <f>B46+B38+B29+B47</f>
        <v>105000</v>
      </c>
      <c r="C49" s="40">
        <f>C46+C38+C29+C47</f>
        <v>8781.369999999999</v>
      </c>
      <c r="D49" s="41">
        <f>D46+D38+D29+D47</f>
        <v>6937.84</v>
      </c>
      <c r="E49" s="41">
        <f>E46+E38+E29+E47</f>
        <v>139.83000000000001</v>
      </c>
      <c r="F49" s="26"/>
      <c r="G49" s="26"/>
      <c r="H49" s="42"/>
    </row>
    <row r="50" spans="1:8" x14ac:dyDescent="0.25">
      <c r="C50" s="30" t="s">
        <v>51</v>
      </c>
      <c r="D50" s="30" t="s">
        <v>52</v>
      </c>
      <c r="E50" s="30" t="s">
        <v>55</v>
      </c>
      <c r="F50" s="30"/>
      <c r="G50" s="30"/>
      <c r="H50" s="34"/>
    </row>
    <row r="51" spans="1:8" x14ac:dyDescent="0.25">
      <c r="A51" s="5" t="s">
        <v>48</v>
      </c>
      <c r="B51" s="5"/>
      <c r="C51" s="3">
        <v>75762.13</v>
      </c>
      <c r="D51" s="3">
        <v>70243.59</v>
      </c>
      <c r="F51" s="5"/>
      <c r="G51" s="5"/>
      <c r="H51" s="34"/>
    </row>
    <row r="52" spans="1:8" x14ac:dyDescent="0.25">
      <c r="A52" s="5" t="s">
        <v>49</v>
      </c>
      <c r="B52" s="5"/>
      <c r="C52" s="3">
        <v>25111.16</v>
      </c>
      <c r="D52" s="20">
        <v>25119.91</v>
      </c>
      <c r="E52" s="5"/>
      <c r="F52" s="5"/>
      <c r="G52" s="5"/>
      <c r="H52" s="34"/>
    </row>
    <row r="53" spans="1:8" x14ac:dyDescent="0.25">
      <c r="A53" s="5" t="s">
        <v>50</v>
      </c>
      <c r="B53" s="5"/>
      <c r="C53" s="3">
        <v>37463.339999999997</v>
      </c>
      <c r="D53" s="20">
        <v>37499.949999999997</v>
      </c>
      <c r="E53" s="31"/>
      <c r="F53" s="5"/>
      <c r="G53" s="5"/>
      <c r="H53" s="34"/>
    </row>
    <row r="54" spans="1:8" x14ac:dyDescent="0.25">
      <c r="A54" s="28" t="s">
        <v>53</v>
      </c>
      <c r="B54" s="5"/>
      <c r="C54" s="29">
        <f>SUM(C51:C53)</f>
        <v>138336.63</v>
      </c>
      <c r="D54" s="29">
        <f>SUM(D51:D53)</f>
        <v>132863.45000000001</v>
      </c>
      <c r="E54" s="5"/>
      <c r="F54" s="5"/>
      <c r="G54" s="5"/>
      <c r="H54" s="34"/>
    </row>
  </sheetData>
  <pageMargins left="0.25" right="0.25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Danell Moses</dc:creator>
  <cp:lastModifiedBy>Danell Moses</cp:lastModifiedBy>
  <cp:lastPrinted>2017-09-05T19:12:09Z</cp:lastPrinted>
  <dcterms:created xsi:type="dcterms:W3CDTF">2017-07-28T18:12:49Z</dcterms:created>
  <dcterms:modified xsi:type="dcterms:W3CDTF">2017-10-10T20:26:29Z</dcterms:modified>
</cp:coreProperties>
</file>